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755" yWindow="75" windowWidth="7515" windowHeight="9120"/>
  </bookViews>
  <sheets>
    <sheet name="Version 1" sheetId="1" r:id="rId1"/>
    <sheet name="Version 2" sheetId="4" r:id="rId2"/>
  </sheets>
  <calcPr calcId="145621"/>
</workbook>
</file>

<file path=xl/calcChain.xml><?xml version="1.0" encoding="utf-8"?>
<calcChain xmlns="http://schemas.openxmlformats.org/spreadsheetml/2006/main">
  <c r="D18" i="1" l="1"/>
  <c r="E18" i="1"/>
  <c r="D4" i="1"/>
  <c r="D3" i="1"/>
  <c r="D10" i="1"/>
  <c r="D9" i="1"/>
  <c r="D11" i="1"/>
  <c r="D8" i="1"/>
  <c r="D7" i="1"/>
  <c r="D13" i="1"/>
  <c r="D14" i="1" s="1"/>
  <c r="D17" i="1" s="1"/>
  <c r="D24" i="1"/>
  <c r="D37" i="1" s="1"/>
  <c r="D38" i="1" s="1"/>
  <c r="D22" i="1"/>
  <c r="D42" i="1"/>
  <c r="E18" i="4"/>
  <c r="E6" i="4"/>
  <c r="E10" i="4"/>
  <c r="E11" i="4" s="1"/>
  <c r="E12" i="4" s="1"/>
  <c r="E14" i="4"/>
  <c r="E16" i="4"/>
  <c r="E17" i="4" s="1"/>
  <c r="E42" i="4" s="1"/>
  <c r="D20" i="4"/>
  <c r="E20" i="4"/>
  <c r="D35" i="4"/>
  <c r="D36" i="4"/>
  <c r="E35" i="4"/>
  <c r="E36" i="4"/>
  <c r="D38" i="4"/>
  <c r="D41" i="4"/>
  <c r="D42" i="4" s="1"/>
  <c r="E38" i="4"/>
  <c r="E41" i="4"/>
  <c r="F42" i="4"/>
  <c r="D20" i="1"/>
  <c r="D40" i="1"/>
  <c r="D43" i="1"/>
  <c r="D16" i="1"/>
  <c r="D6" i="1"/>
  <c r="D12" i="1" s="1"/>
  <c r="D44" i="1" l="1"/>
</calcChain>
</file>

<file path=xl/sharedStrings.xml><?xml version="1.0" encoding="utf-8"?>
<sst xmlns="http://schemas.openxmlformats.org/spreadsheetml/2006/main" count="122" uniqueCount="59">
  <si>
    <t>Pr. hustand pr md.</t>
  </si>
  <si>
    <t>1 - Boligydelser</t>
  </si>
  <si>
    <t>1 - Indtægter</t>
  </si>
  <si>
    <t>1100 - Opkrævet bidrag</t>
  </si>
  <si>
    <t>uændret</t>
  </si>
  <si>
    <t>1110 - Ydelsesstøtte</t>
  </si>
  <si>
    <t>1 - Indtægter Total</t>
  </si>
  <si>
    <t>2 - Udgifter</t>
  </si>
  <si>
    <t>2190 - Grundejerforening</t>
  </si>
  <si>
    <t>2110 - Prioritetsydelser til Realkredit DK</t>
  </si>
  <si>
    <t>2111 - Prioritetsrenter til Realkredit DK</t>
  </si>
  <si>
    <t>2112 - Prioritetsbidrag til Realkredit DK</t>
  </si>
  <si>
    <t>2 - Udgifter Total</t>
  </si>
  <si>
    <t>1 - Boligydelser Total</t>
  </si>
  <si>
    <t>2 - Kabel TV</t>
  </si>
  <si>
    <t>1200 - Opkrævet bidrag</t>
  </si>
  <si>
    <t>2210 - Grundpakke</t>
  </si>
  <si>
    <t>2 - Kabel TV Total</t>
  </si>
  <si>
    <t>3 - Fællesudgifter</t>
  </si>
  <si>
    <t>1300 - Opkrævet bidrag</t>
  </si>
  <si>
    <t>1301 - Opkrævet ekstra renovation</t>
  </si>
  <si>
    <t>individuelt</t>
  </si>
  <si>
    <t>2310 - Ejendomsskat</t>
  </si>
  <si>
    <t>2311 - Renovation</t>
  </si>
  <si>
    <t>2312 - Stibelysning</t>
  </si>
  <si>
    <t>2340 - Forsikring</t>
  </si>
  <si>
    <t>2351 - Betalingsservice og kontoudskr. gebyrer</t>
  </si>
  <si>
    <t>2354 - Revision og bogføring</t>
  </si>
  <si>
    <t>2350 - Porto og kontorartikler m.v.</t>
  </si>
  <si>
    <t>2352 - Telefongodtgørelse</t>
  </si>
  <si>
    <t>2360 - Anskaffelser</t>
  </si>
  <si>
    <t>2370 - Overført fra henlæggelser</t>
  </si>
  <si>
    <t>2391 - Gaver</t>
  </si>
  <si>
    <t>2390 - Generalforsamling, sommerfest</t>
  </si>
  <si>
    <t>3 - Fællesudgifter Total</t>
  </si>
  <si>
    <t>4 - Andet</t>
  </si>
  <si>
    <t>1910 - Renteindtægter</t>
  </si>
  <si>
    <t>4 - Andet Total</t>
  </si>
  <si>
    <t>Hovedtotal</t>
  </si>
  <si>
    <t>2910 - Renteudgifter</t>
  </si>
  <si>
    <t>2331 - Vedligeholdelse</t>
  </si>
  <si>
    <t>2321 - Kontingent ABF</t>
  </si>
  <si>
    <t>Regnskab 2005</t>
  </si>
  <si>
    <t>Budget 2006</t>
  </si>
  <si>
    <t>Bestyrelsens budget for 2006</t>
  </si>
  <si>
    <t>2325 - Valuarvurdering</t>
  </si>
  <si>
    <t>2351 - Betalingsservice og kontoudskr. Gebyrer</t>
  </si>
  <si>
    <t>2110 - Prioritetsafdrag til Realkredit DK</t>
  </si>
  <si>
    <t>2321 - Kontingent ABF+kursusudgifter</t>
  </si>
  <si>
    <t>2352 - Telefongodtgørelse kasserer+formand</t>
  </si>
  <si>
    <t>2325 - Energimærke opsparing til nyt over 5 år</t>
  </si>
  <si>
    <t xml:space="preserve">stigning med 27,61 kr. pr. </t>
  </si>
  <si>
    <t>01.01.2011.</t>
  </si>
  <si>
    <t>Pr. hustand pr. mdr. fra 01.01.11</t>
  </si>
  <si>
    <t>Budget 2011</t>
  </si>
  <si>
    <t xml:space="preserve">01.04.2011. </t>
  </si>
  <si>
    <t xml:space="preserve">Bestyrelsens budgetforslag 1 for 2011     </t>
  </si>
  <si>
    <t xml:space="preserve">stigning med 593 kr. pr. </t>
  </si>
  <si>
    <t>Underskud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</si>
</sst>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2"/>
      <name val="Arial"/>
    </font>
    <font>
      <b/>
      <sz val="12"/>
      <name val="Arial"/>
    </font>
    <font>
      <sz val="14"/>
      <name val="Arial"/>
    </font>
    <font>
      <b/>
      <sz val="14"/>
      <name val="Arial"/>
      <family val="2"/>
    </font>
    <font>
      <sz val="12"/>
      <color indexed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0" fillId="0" borderId="5" xfId="0" applyBorder="1"/>
    <xf numFmtId="3" fontId="0" fillId="0" borderId="6" xfId="0" applyNumberFormat="1" applyBorder="1"/>
    <xf numFmtId="3" fontId="0" fillId="0" borderId="0" xfId="0" applyNumberFormat="1"/>
    <xf numFmtId="0" fontId="0" fillId="0" borderId="7" xfId="0" applyBorder="1"/>
    <xf numFmtId="0" fontId="0" fillId="0" borderId="8" xfId="0" applyBorder="1"/>
    <xf numFmtId="3" fontId="0" fillId="0" borderId="9" xfId="0" applyNumberFormat="1" applyBorder="1"/>
    <xf numFmtId="0" fontId="0" fillId="2" borderId="5" xfId="0" applyFill="1" applyBorder="1"/>
    <xf numFmtId="0" fontId="0" fillId="2" borderId="10" xfId="0" applyFill="1" applyBorder="1"/>
    <xf numFmtId="3" fontId="0" fillId="2" borderId="6" xfId="0" applyNumberFormat="1" applyFill="1" applyBorder="1"/>
    <xf numFmtId="0" fontId="0" fillId="3" borderId="5" xfId="0" applyFill="1" applyBorder="1"/>
    <xf numFmtId="0" fontId="0" fillId="3" borderId="10" xfId="0" applyFill="1" applyBorder="1"/>
    <xf numFmtId="3" fontId="0" fillId="3" borderId="6" xfId="0" applyNumberFormat="1" applyFill="1" applyBorder="1"/>
    <xf numFmtId="3" fontId="0" fillId="0" borderId="0" xfId="0" applyNumberFormat="1" applyAlignment="1">
      <alignment horizontal="right"/>
    </xf>
    <xf numFmtId="0" fontId="0" fillId="3" borderId="2" xfId="0" applyFill="1" applyBorder="1"/>
    <xf numFmtId="0" fontId="0" fillId="3" borderId="11" xfId="0" applyFill="1" applyBorder="1"/>
    <xf numFmtId="3" fontId="0" fillId="3" borderId="1" xfId="0" applyNumberFormat="1" applyFill="1" applyBorder="1"/>
    <xf numFmtId="9" fontId="0" fillId="0" borderId="0" xfId="1" applyFont="1"/>
    <xf numFmtId="0" fontId="5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2" xfId="0" applyFont="1" applyBorder="1"/>
    <xf numFmtId="0" fontId="4" fillId="2" borderId="5" xfId="0" applyFont="1" applyFill="1" applyBorder="1"/>
    <xf numFmtId="0" fontId="4" fillId="2" borderId="10" xfId="0" applyFont="1" applyFill="1" applyBorder="1"/>
    <xf numFmtId="0" fontId="4" fillId="3" borderId="10" xfId="0" applyFont="1" applyFill="1" applyBorder="1"/>
    <xf numFmtId="0" fontId="4" fillId="0" borderId="0" xfId="0" applyFont="1"/>
    <xf numFmtId="3" fontId="4" fillId="0" borderId="13" xfId="0" applyNumberFormat="1" applyFont="1" applyBorder="1"/>
    <xf numFmtId="3" fontId="4" fillId="0" borderId="14" xfId="0" applyNumberFormat="1" applyFont="1" applyBorder="1"/>
    <xf numFmtId="3" fontId="4" fillId="2" borderId="13" xfId="0" applyNumberFormat="1" applyFont="1" applyFill="1" applyBorder="1"/>
    <xf numFmtId="3" fontId="4" fillId="3" borderId="13" xfId="0" applyNumberFormat="1" applyFont="1" applyFill="1" applyBorder="1"/>
    <xf numFmtId="3" fontId="6" fillId="0" borderId="0" xfId="0" applyNumberFormat="1" applyFont="1"/>
    <xf numFmtId="0" fontId="6" fillId="0" borderId="0" xfId="0" applyFont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3" borderId="18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3" fontId="4" fillId="3" borderId="22" xfId="0" applyNumberFormat="1" applyFont="1" applyFill="1" applyBorder="1"/>
    <xf numFmtId="4" fontId="6" fillId="0" borderId="0" xfId="0" applyNumberFormat="1" applyFont="1"/>
    <xf numFmtId="0" fontId="7" fillId="0" borderId="0" xfId="0" applyFont="1"/>
    <xf numFmtId="0" fontId="7" fillId="0" borderId="0" xfId="0" applyFont="1" applyFill="1" applyBorder="1"/>
    <xf numFmtId="3" fontId="7" fillId="0" borderId="0" xfId="0" applyNumberFormat="1" applyFont="1"/>
    <xf numFmtId="3" fontId="8" fillId="0" borderId="14" xfId="0" applyNumberFormat="1" applyFont="1" applyBorder="1"/>
    <xf numFmtId="3" fontId="8" fillId="0" borderId="13" xfId="0" applyNumberFormat="1" applyFont="1" applyBorder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F46"/>
  <sheetViews>
    <sheetView tabSelected="1" zoomScale="75" workbookViewId="0">
      <selection activeCell="E45" sqref="E45"/>
    </sheetView>
  </sheetViews>
  <sheetFormatPr defaultRowHeight="12.75" x14ac:dyDescent="0.2"/>
  <cols>
    <col min="1" max="1" width="21" customWidth="1"/>
    <col min="2" max="2" width="16.28515625" bestFit="1" customWidth="1"/>
    <col min="3" max="3" width="53.7109375" bestFit="1" customWidth="1"/>
    <col min="4" max="4" width="46.5703125" customWidth="1"/>
    <col min="5" max="5" width="10" bestFit="1" customWidth="1"/>
    <col min="8" max="8" width="9.5703125" customWidth="1"/>
  </cols>
  <sheetData>
    <row r="1" spans="1:6" ht="26.25" x14ac:dyDescent="0.4">
      <c r="A1" s="1" t="s">
        <v>56</v>
      </c>
    </row>
    <row r="2" spans="1:6" ht="18" x14ac:dyDescent="0.25">
      <c r="A2" s="38"/>
      <c r="B2" s="39"/>
      <c r="C2" s="40"/>
      <c r="D2" s="23" t="s">
        <v>54</v>
      </c>
      <c r="E2" s="37" t="s">
        <v>53</v>
      </c>
    </row>
    <row r="3" spans="1:6" ht="18" x14ac:dyDescent="0.25">
      <c r="A3" s="41" t="s">
        <v>1</v>
      </c>
      <c r="B3" s="24" t="s">
        <v>2</v>
      </c>
      <c r="C3" s="24" t="s">
        <v>3</v>
      </c>
      <c r="D3" s="32">
        <f>((3800*12*25))</f>
        <v>1140000</v>
      </c>
      <c r="E3" s="36">
        <v>3800</v>
      </c>
      <c r="F3" s="48" t="s">
        <v>4</v>
      </c>
    </row>
    <row r="4" spans="1:6" ht="15" x14ac:dyDescent="0.2">
      <c r="A4" s="42"/>
      <c r="B4" s="25"/>
      <c r="C4" s="26" t="s">
        <v>5</v>
      </c>
      <c r="D4" s="51">
        <f>70259.25+67053.96</f>
        <v>137313.21000000002</v>
      </c>
      <c r="E4" s="8"/>
    </row>
    <row r="5" spans="1:6" ht="15" x14ac:dyDescent="0.2">
      <c r="A5" s="42"/>
      <c r="B5" s="26"/>
      <c r="C5" s="27"/>
      <c r="D5" s="33"/>
      <c r="E5" s="8"/>
    </row>
    <row r="6" spans="1:6" ht="15" x14ac:dyDescent="0.2">
      <c r="A6" s="42"/>
      <c r="B6" s="28" t="s">
        <v>6</v>
      </c>
      <c r="C6" s="29"/>
      <c r="D6" s="34">
        <f>+SUM(D3:D4)</f>
        <v>1277313.21</v>
      </c>
      <c r="E6" s="8"/>
    </row>
    <row r="7" spans="1:6" ht="15" x14ac:dyDescent="0.2">
      <c r="A7" s="42"/>
      <c r="B7" s="24" t="s">
        <v>7</v>
      </c>
      <c r="C7" s="24" t="s">
        <v>47</v>
      </c>
      <c r="D7" s="52">
        <f>-289327.96-292583.18</f>
        <v>-581911.14</v>
      </c>
      <c r="E7" s="8"/>
    </row>
    <row r="8" spans="1:6" ht="15" x14ac:dyDescent="0.2">
      <c r="A8" s="42"/>
      <c r="B8" s="25"/>
      <c r="C8" s="26" t="s">
        <v>10</v>
      </c>
      <c r="D8" s="51">
        <f>-304492.1-303996.28</f>
        <v>-608488.38</v>
      </c>
      <c r="E8" s="8"/>
    </row>
    <row r="9" spans="1:6" ht="15" x14ac:dyDescent="0.2">
      <c r="A9" s="42"/>
      <c r="B9" s="25"/>
      <c r="C9" s="26" t="s">
        <v>11</v>
      </c>
      <c r="D9" s="51">
        <f>-11282.58-11335.01</f>
        <v>-22617.59</v>
      </c>
      <c r="E9" s="8"/>
    </row>
    <row r="10" spans="1:6" ht="15" x14ac:dyDescent="0.2">
      <c r="A10" s="42"/>
      <c r="B10" s="25"/>
      <c r="C10" s="26" t="s">
        <v>8</v>
      </c>
      <c r="D10" s="51">
        <f>-25*1300</f>
        <v>-32500</v>
      </c>
      <c r="E10" s="8"/>
    </row>
    <row r="11" spans="1:6" ht="15" x14ac:dyDescent="0.2">
      <c r="A11" s="42"/>
      <c r="B11" s="28" t="s">
        <v>12</v>
      </c>
      <c r="C11" s="29"/>
      <c r="D11" s="34">
        <f>+SUM(D7:D10)</f>
        <v>-1245517.1100000001</v>
      </c>
      <c r="E11" s="8"/>
    </row>
    <row r="12" spans="1:6" ht="15" x14ac:dyDescent="0.2">
      <c r="A12" s="43" t="s">
        <v>13</v>
      </c>
      <c r="B12" s="30"/>
      <c r="C12" s="30"/>
      <c r="D12" s="35">
        <f>+D6+D11</f>
        <v>31796.09999999986</v>
      </c>
      <c r="E12" s="8"/>
    </row>
    <row r="13" spans="1:6" ht="18" x14ac:dyDescent="0.25">
      <c r="A13" s="41" t="s">
        <v>14</v>
      </c>
      <c r="B13" s="24" t="s">
        <v>2</v>
      </c>
      <c r="C13" s="24" t="s">
        <v>15</v>
      </c>
      <c r="D13" s="32">
        <f>12*25*139.11</f>
        <v>41733.000000000007</v>
      </c>
      <c r="E13" s="47">
        <v>139.11000000000001</v>
      </c>
      <c r="F13" s="48" t="s">
        <v>51</v>
      </c>
    </row>
    <row r="14" spans="1:6" ht="18" x14ac:dyDescent="0.25">
      <c r="A14" s="42"/>
      <c r="B14" s="28" t="s">
        <v>6</v>
      </c>
      <c r="C14" s="29"/>
      <c r="D14" s="34">
        <f>+D13</f>
        <v>41733.000000000007</v>
      </c>
      <c r="E14" s="8"/>
      <c r="F14" s="37" t="s">
        <v>52</v>
      </c>
    </row>
    <row r="15" spans="1:6" ht="15" x14ac:dyDescent="0.2">
      <c r="A15" s="42"/>
      <c r="B15" s="24" t="s">
        <v>7</v>
      </c>
      <c r="C15" s="24" t="s">
        <v>16</v>
      </c>
      <c r="D15" s="32">
        <v>-41733</v>
      </c>
      <c r="E15" s="8"/>
    </row>
    <row r="16" spans="1:6" ht="15" x14ac:dyDescent="0.2">
      <c r="A16" s="42"/>
      <c r="B16" s="28" t="s">
        <v>12</v>
      </c>
      <c r="C16" s="29"/>
      <c r="D16" s="34">
        <f>+D15</f>
        <v>-41733</v>
      </c>
      <c r="E16" s="8"/>
    </row>
    <row r="17" spans="1:6" ht="15" x14ac:dyDescent="0.2">
      <c r="A17" s="43" t="s">
        <v>17</v>
      </c>
      <c r="B17" s="30"/>
      <c r="C17" s="30"/>
      <c r="D17" s="35">
        <f>+D14+D16</f>
        <v>0</v>
      </c>
      <c r="E17" s="8"/>
    </row>
    <row r="18" spans="1:6" ht="18" x14ac:dyDescent="0.25">
      <c r="A18" s="41" t="s">
        <v>18</v>
      </c>
      <c r="B18" s="24" t="s">
        <v>2</v>
      </c>
      <c r="C18" s="24" t="s">
        <v>19</v>
      </c>
      <c r="D18" s="32">
        <f>((905*3*25)+(1498*9*25))</f>
        <v>404925</v>
      </c>
      <c r="E18" s="36">
        <f>905+593</f>
        <v>1498</v>
      </c>
      <c r="F18" s="49" t="s">
        <v>57</v>
      </c>
    </row>
    <row r="19" spans="1:6" ht="18" x14ac:dyDescent="0.25">
      <c r="A19" s="42"/>
      <c r="B19" s="25"/>
      <c r="C19" s="26" t="s">
        <v>20</v>
      </c>
      <c r="D19" s="33"/>
      <c r="E19" s="18"/>
      <c r="F19" s="37" t="s">
        <v>55</v>
      </c>
    </row>
    <row r="20" spans="1:6" ht="15" x14ac:dyDescent="0.2">
      <c r="A20" s="42"/>
      <c r="B20" s="28" t="s">
        <v>6</v>
      </c>
      <c r="C20" s="29"/>
      <c r="D20" s="34">
        <f>+D18+D19</f>
        <v>404925</v>
      </c>
      <c r="E20" s="8"/>
    </row>
    <row r="21" spans="1:6" ht="15" x14ac:dyDescent="0.2">
      <c r="A21" s="42"/>
      <c r="B21" s="24" t="s">
        <v>7</v>
      </c>
      <c r="C21" s="24" t="s">
        <v>22</v>
      </c>
      <c r="D21" s="52">
        <v>-104482</v>
      </c>
      <c r="E21" s="8"/>
    </row>
    <row r="22" spans="1:6" ht="15" x14ac:dyDescent="0.2">
      <c r="A22" s="42"/>
      <c r="B22" s="25"/>
      <c r="C22" s="26" t="s">
        <v>23</v>
      </c>
      <c r="D22" s="51">
        <f>-56000</f>
        <v>-56000</v>
      </c>
      <c r="E22" s="8"/>
    </row>
    <row r="23" spans="1:6" ht="15" x14ac:dyDescent="0.2">
      <c r="A23" s="42"/>
      <c r="B23" s="25"/>
      <c r="C23" s="26" t="s">
        <v>24</v>
      </c>
      <c r="D23" s="51">
        <v>-5200</v>
      </c>
      <c r="E23" s="8"/>
    </row>
    <row r="24" spans="1:6" ht="15" x14ac:dyDescent="0.2">
      <c r="A24" s="42"/>
      <c r="B24" s="25"/>
      <c r="C24" s="26" t="s">
        <v>48</v>
      </c>
      <c r="D24" s="51">
        <f>-(4500+800)</f>
        <v>-5300</v>
      </c>
      <c r="E24" s="8"/>
    </row>
    <row r="25" spans="1:6" ht="15" x14ac:dyDescent="0.2">
      <c r="A25" s="42"/>
      <c r="B25" s="25"/>
      <c r="C25" s="26" t="s">
        <v>45</v>
      </c>
      <c r="D25" s="51">
        <v>-8000</v>
      </c>
      <c r="E25" s="8"/>
    </row>
    <row r="26" spans="1:6" ht="15" x14ac:dyDescent="0.2">
      <c r="A26" s="42"/>
      <c r="B26" s="25"/>
      <c r="C26" s="26" t="s">
        <v>50</v>
      </c>
      <c r="D26" s="51">
        <v>-5000</v>
      </c>
      <c r="E26" s="8"/>
    </row>
    <row r="27" spans="1:6" ht="15" x14ac:dyDescent="0.2">
      <c r="A27" s="42"/>
      <c r="B27" s="25"/>
      <c r="C27" s="26" t="s">
        <v>40</v>
      </c>
      <c r="D27" s="51">
        <v>-178000</v>
      </c>
      <c r="E27" s="8"/>
    </row>
    <row r="28" spans="1:6" ht="15" x14ac:dyDescent="0.2">
      <c r="A28" s="42"/>
      <c r="B28" s="25"/>
      <c r="C28" s="26" t="s">
        <v>46</v>
      </c>
      <c r="D28" s="51">
        <v>-4000</v>
      </c>
      <c r="E28" s="8"/>
    </row>
    <row r="29" spans="1:6" ht="15" x14ac:dyDescent="0.2">
      <c r="A29" s="42"/>
      <c r="B29" s="25"/>
      <c r="C29" s="26" t="s">
        <v>32</v>
      </c>
      <c r="D29" s="51">
        <v>-3000</v>
      </c>
      <c r="E29" s="8"/>
    </row>
    <row r="30" spans="1:6" ht="15" x14ac:dyDescent="0.2">
      <c r="A30" s="42"/>
      <c r="B30" s="25"/>
      <c r="C30" s="26" t="s">
        <v>33</v>
      </c>
      <c r="D30" s="51">
        <v>-5500</v>
      </c>
      <c r="E30" s="8"/>
    </row>
    <row r="31" spans="1:6" ht="15" x14ac:dyDescent="0.2">
      <c r="A31" s="42"/>
      <c r="B31" s="25"/>
      <c r="C31" s="26" t="s">
        <v>25</v>
      </c>
      <c r="D31" s="51">
        <v>-24000</v>
      </c>
      <c r="E31" s="8"/>
    </row>
    <row r="32" spans="1:6" ht="15" x14ac:dyDescent="0.2">
      <c r="A32" s="42"/>
      <c r="B32" s="25"/>
      <c r="C32" s="26" t="s">
        <v>27</v>
      </c>
      <c r="D32" s="51">
        <v>-12000</v>
      </c>
      <c r="E32" s="22"/>
    </row>
    <row r="33" spans="1:5" ht="15" x14ac:dyDescent="0.2">
      <c r="A33" s="42"/>
      <c r="B33" s="25"/>
      <c r="C33" s="26" t="s">
        <v>28</v>
      </c>
      <c r="D33" s="51">
        <v>-1000</v>
      </c>
      <c r="E33" s="8"/>
    </row>
    <row r="34" spans="1:5" ht="15" x14ac:dyDescent="0.2">
      <c r="A34" s="42"/>
      <c r="B34" s="25"/>
      <c r="C34" s="26" t="s">
        <v>49</v>
      </c>
      <c r="D34" s="51">
        <v>-1400</v>
      </c>
      <c r="E34" s="8"/>
    </row>
    <row r="35" spans="1:5" ht="15" x14ac:dyDescent="0.2">
      <c r="A35" s="42"/>
      <c r="B35" s="25"/>
      <c r="C35" s="26" t="s">
        <v>30</v>
      </c>
      <c r="D35" s="51">
        <v>-5000</v>
      </c>
      <c r="E35" s="8"/>
    </row>
    <row r="36" spans="1:5" ht="15" x14ac:dyDescent="0.2">
      <c r="A36" s="42"/>
      <c r="B36" s="25"/>
      <c r="C36" s="26" t="s">
        <v>31</v>
      </c>
      <c r="D36" s="33">
        <v>0</v>
      </c>
      <c r="E36" s="8"/>
    </row>
    <row r="37" spans="1:5" ht="15" x14ac:dyDescent="0.2">
      <c r="A37" s="42"/>
      <c r="B37" s="28" t="s">
        <v>12</v>
      </c>
      <c r="C37" s="29"/>
      <c r="D37" s="34">
        <f>+SUM(D21:D36)</f>
        <v>-417882</v>
      </c>
      <c r="E37" s="8"/>
    </row>
    <row r="38" spans="1:5" ht="15" x14ac:dyDescent="0.2">
      <c r="A38" s="43" t="s">
        <v>34</v>
      </c>
      <c r="B38" s="30"/>
      <c r="C38" s="30"/>
      <c r="D38" s="35">
        <f>+D20+D37</f>
        <v>-12957</v>
      </c>
      <c r="E38" s="8"/>
    </row>
    <row r="39" spans="1:5" ht="15" x14ac:dyDescent="0.2">
      <c r="A39" s="41" t="s">
        <v>35</v>
      </c>
      <c r="B39" s="24" t="s">
        <v>2</v>
      </c>
      <c r="C39" s="24" t="s">
        <v>36</v>
      </c>
      <c r="D39" s="32">
        <v>0</v>
      </c>
      <c r="E39" s="8"/>
    </row>
    <row r="40" spans="1:5" ht="15" x14ac:dyDescent="0.2">
      <c r="A40" s="42"/>
      <c r="B40" s="28" t="s">
        <v>6</v>
      </c>
      <c r="C40" s="29"/>
      <c r="D40" s="34">
        <f>+D39</f>
        <v>0</v>
      </c>
      <c r="E40" s="8"/>
    </row>
    <row r="41" spans="1:5" ht="15" x14ac:dyDescent="0.2">
      <c r="A41" s="42"/>
      <c r="B41" s="24" t="s">
        <v>7</v>
      </c>
      <c r="C41" s="24" t="s">
        <v>39</v>
      </c>
      <c r="D41" s="52">
        <v>-35000</v>
      </c>
      <c r="E41" s="8"/>
    </row>
    <row r="42" spans="1:5" ht="15" x14ac:dyDescent="0.2">
      <c r="A42" s="42"/>
      <c r="B42" s="28" t="s">
        <v>12</v>
      </c>
      <c r="C42" s="29"/>
      <c r="D42" s="34">
        <f>D41</f>
        <v>-35000</v>
      </c>
    </row>
    <row r="43" spans="1:5" ht="15" x14ac:dyDescent="0.2">
      <c r="A43" s="43" t="s">
        <v>37</v>
      </c>
      <c r="B43" s="30"/>
      <c r="C43" s="30"/>
      <c r="D43" s="35">
        <f>+D40+D42</f>
        <v>-35000</v>
      </c>
    </row>
    <row r="44" spans="1:5" ht="18" x14ac:dyDescent="0.25">
      <c r="A44" s="44" t="s">
        <v>38</v>
      </c>
      <c r="B44" s="45"/>
      <c r="C44" s="45"/>
      <c r="D44" s="46">
        <f>+D43+D38+D17+D12</f>
        <v>-16160.90000000014</v>
      </c>
      <c r="E44" s="50" t="s">
        <v>58</v>
      </c>
    </row>
    <row r="45" spans="1:5" ht="15" x14ac:dyDescent="0.2">
      <c r="A45" s="31"/>
      <c r="B45" s="31"/>
      <c r="C45" s="31"/>
      <c r="D45" s="31"/>
      <c r="E45" s="8"/>
    </row>
    <row r="46" spans="1:5" ht="15" x14ac:dyDescent="0.2">
      <c r="A46" s="31"/>
      <c r="B46" s="31"/>
      <c r="C46" s="31"/>
      <c r="D46" s="31"/>
      <c r="E46" s="8"/>
    </row>
  </sheetData>
  <phoneticPr fontId="0" type="noConversion"/>
  <pageMargins left="0.14000000000000001" right="0.11" top="0.4" bottom="0.26" header="0" footer="0"/>
  <pageSetup paperSize="9" scale="8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G44"/>
  <sheetViews>
    <sheetView zoomScale="75" workbookViewId="0"/>
  </sheetViews>
  <sheetFormatPr defaultRowHeight="12.75" x14ac:dyDescent="0.2"/>
  <cols>
    <col min="1" max="1" width="21" customWidth="1"/>
    <col min="2" max="2" width="16.28515625" bestFit="1" customWidth="1"/>
    <col min="3" max="3" width="40.7109375" bestFit="1" customWidth="1"/>
    <col min="4" max="5" width="14.28515625" customWidth="1"/>
  </cols>
  <sheetData>
    <row r="1" spans="1:7" ht="26.25" x14ac:dyDescent="0.4">
      <c r="A1" s="1" t="s">
        <v>44</v>
      </c>
    </row>
    <row r="3" spans="1:7" x14ac:dyDescent="0.2">
      <c r="A3" s="2"/>
      <c r="B3" s="2"/>
      <c r="C3" s="3"/>
      <c r="D3" s="4" t="s">
        <v>42</v>
      </c>
      <c r="E3" s="5" t="s">
        <v>43</v>
      </c>
      <c r="F3" t="s">
        <v>0</v>
      </c>
    </row>
    <row r="4" spans="1:7" x14ac:dyDescent="0.2">
      <c r="A4" s="6" t="s">
        <v>1</v>
      </c>
      <c r="B4" s="6" t="s">
        <v>2</v>
      </c>
      <c r="C4" s="6" t="s">
        <v>3</v>
      </c>
      <c r="D4" s="7">
        <v>-1014000</v>
      </c>
      <c r="E4" s="7">
        <v>-1014000</v>
      </c>
      <c r="F4" s="8">
        <v>3380</v>
      </c>
      <c r="G4" t="s">
        <v>4</v>
      </c>
    </row>
    <row r="5" spans="1:7" x14ac:dyDescent="0.2">
      <c r="A5" s="9"/>
      <c r="B5" s="9"/>
      <c r="C5" s="10" t="s">
        <v>5</v>
      </c>
      <c r="D5" s="11">
        <v>-212818.7</v>
      </c>
      <c r="E5" s="11">
        <v>-205000</v>
      </c>
      <c r="F5" s="8"/>
    </row>
    <row r="6" spans="1:7" x14ac:dyDescent="0.2">
      <c r="A6" s="9"/>
      <c r="B6" s="12" t="s">
        <v>6</v>
      </c>
      <c r="C6" s="13"/>
      <c r="D6" s="14">
        <v>-1226818.7</v>
      </c>
      <c r="E6" s="14">
        <f>+SUM(E4:E5)</f>
        <v>-1219000</v>
      </c>
      <c r="F6" s="8"/>
    </row>
    <row r="7" spans="1:7" x14ac:dyDescent="0.2">
      <c r="A7" s="9"/>
      <c r="B7" s="6" t="s">
        <v>7</v>
      </c>
      <c r="C7" s="6" t="s">
        <v>9</v>
      </c>
      <c r="D7" s="7">
        <v>533455.78</v>
      </c>
      <c r="E7" s="7">
        <v>537000</v>
      </c>
      <c r="F7" s="8"/>
    </row>
    <row r="8" spans="1:7" x14ac:dyDescent="0.2">
      <c r="A8" s="9"/>
      <c r="B8" s="9"/>
      <c r="C8" s="10" t="s">
        <v>10</v>
      </c>
      <c r="D8" s="11">
        <v>643138.74</v>
      </c>
      <c r="E8" s="11">
        <v>640000</v>
      </c>
      <c r="F8" s="8"/>
    </row>
    <row r="9" spans="1:7" x14ac:dyDescent="0.2">
      <c r="A9" s="9"/>
      <c r="B9" s="9"/>
      <c r="C9" s="10" t="s">
        <v>11</v>
      </c>
      <c r="D9" s="11">
        <v>22355.3</v>
      </c>
      <c r="E9" s="11">
        <v>23000</v>
      </c>
      <c r="F9" s="8"/>
    </row>
    <row r="10" spans="1:7" x14ac:dyDescent="0.2">
      <c r="A10" s="9"/>
      <c r="B10" s="9"/>
      <c r="C10" s="10" t="s">
        <v>8</v>
      </c>
      <c r="D10" s="11">
        <v>17500</v>
      </c>
      <c r="E10" s="11">
        <f>4375*4</f>
        <v>17500</v>
      </c>
      <c r="F10" s="8"/>
    </row>
    <row r="11" spans="1:7" x14ac:dyDescent="0.2">
      <c r="A11" s="9"/>
      <c r="B11" s="12" t="s">
        <v>12</v>
      </c>
      <c r="C11" s="13"/>
      <c r="D11" s="14">
        <v>1216449.82</v>
      </c>
      <c r="E11" s="14">
        <f>+SUM(E7:E10)</f>
        <v>1217500</v>
      </c>
      <c r="F11" s="8"/>
    </row>
    <row r="12" spans="1:7" x14ac:dyDescent="0.2">
      <c r="A12" s="15" t="s">
        <v>13</v>
      </c>
      <c r="B12" s="16"/>
      <c r="C12" s="16"/>
      <c r="D12" s="17">
        <v>-10368.879999999936</v>
      </c>
      <c r="E12" s="17">
        <f>+E6+E11</f>
        <v>-1500</v>
      </c>
      <c r="F12" s="8"/>
    </row>
    <row r="13" spans="1:7" x14ac:dyDescent="0.2">
      <c r="A13" s="6" t="s">
        <v>14</v>
      </c>
      <c r="B13" s="6" t="s">
        <v>2</v>
      </c>
      <c r="C13" s="6" t="s">
        <v>15</v>
      </c>
      <c r="D13" s="7">
        <v>-30000</v>
      </c>
      <c r="E13" s="7">
        <v>-30000</v>
      </c>
      <c r="F13" s="8">
        <v>100</v>
      </c>
      <c r="G13" t="s">
        <v>4</v>
      </c>
    </row>
    <row r="14" spans="1:7" x14ac:dyDescent="0.2">
      <c r="A14" s="9"/>
      <c r="B14" s="12" t="s">
        <v>6</v>
      </c>
      <c r="C14" s="13"/>
      <c r="D14" s="14">
        <v>-30000</v>
      </c>
      <c r="E14" s="14">
        <f>+E13</f>
        <v>-30000</v>
      </c>
      <c r="F14" s="8"/>
    </row>
    <row r="15" spans="1:7" x14ac:dyDescent="0.2">
      <c r="A15" s="9"/>
      <c r="B15" s="6" t="s">
        <v>7</v>
      </c>
      <c r="C15" s="6" t="s">
        <v>16</v>
      </c>
      <c r="D15" s="7">
        <v>28687.759999999998</v>
      </c>
      <c r="E15" s="7">
        <v>29000</v>
      </c>
      <c r="F15" s="8"/>
    </row>
    <row r="16" spans="1:7" x14ac:dyDescent="0.2">
      <c r="A16" s="9"/>
      <c r="B16" s="12" t="s">
        <v>12</v>
      </c>
      <c r="C16" s="13"/>
      <c r="D16" s="14">
        <v>28687.759999999998</v>
      </c>
      <c r="E16" s="14">
        <f>+E15</f>
        <v>29000</v>
      </c>
      <c r="F16" s="8"/>
    </row>
    <row r="17" spans="1:7" x14ac:dyDescent="0.2">
      <c r="A17" s="15" t="s">
        <v>17</v>
      </c>
      <c r="B17" s="16"/>
      <c r="C17" s="16"/>
      <c r="D17" s="17">
        <v>-1312.24</v>
      </c>
      <c r="E17" s="17">
        <f>+E14+E16</f>
        <v>-1000</v>
      </c>
      <c r="F17" s="8"/>
    </row>
    <row r="18" spans="1:7" x14ac:dyDescent="0.2">
      <c r="A18" s="6" t="s">
        <v>18</v>
      </c>
      <c r="B18" s="6" t="s">
        <v>2</v>
      </c>
      <c r="C18" s="6" t="s">
        <v>19</v>
      </c>
      <c r="D18" s="7">
        <v>-226200</v>
      </c>
      <c r="E18" s="7">
        <f>-226200</f>
        <v>-226200</v>
      </c>
      <c r="F18" s="8">
        <v>754</v>
      </c>
      <c r="G18" t="s">
        <v>4</v>
      </c>
    </row>
    <row r="19" spans="1:7" x14ac:dyDescent="0.2">
      <c r="A19" s="9"/>
      <c r="B19" s="9"/>
      <c r="C19" s="10" t="s">
        <v>20</v>
      </c>
      <c r="D19" s="11">
        <v>-5650</v>
      </c>
      <c r="E19" s="11">
        <v>-5100</v>
      </c>
      <c r="F19" s="18"/>
      <c r="G19" t="s">
        <v>21</v>
      </c>
    </row>
    <row r="20" spans="1:7" x14ac:dyDescent="0.2">
      <c r="A20" s="9"/>
      <c r="B20" s="12" t="s">
        <v>6</v>
      </c>
      <c r="C20" s="13"/>
      <c r="D20" s="14">
        <f>+D18+D19</f>
        <v>-231850</v>
      </c>
      <c r="E20" s="14">
        <f>+E18+E19</f>
        <v>-231300</v>
      </c>
      <c r="F20" s="8"/>
    </row>
    <row r="21" spans="1:7" x14ac:dyDescent="0.2">
      <c r="A21" s="9"/>
      <c r="B21" s="6" t="s">
        <v>7</v>
      </c>
      <c r="C21" s="6" t="s">
        <v>22</v>
      </c>
      <c r="D21" s="7">
        <v>97829.28</v>
      </c>
      <c r="E21" s="7">
        <v>100000</v>
      </c>
      <c r="F21" s="8"/>
    </row>
    <row r="22" spans="1:7" x14ac:dyDescent="0.2">
      <c r="A22" s="9"/>
      <c r="B22" s="9"/>
      <c r="C22" s="10" t="s">
        <v>23</v>
      </c>
      <c r="D22" s="11">
        <v>54009.57</v>
      </c>
      <c r="E22" s="11">
        <v>52000</v>
      </c>
      <c r="F22" s="8"/>
    </row>
    <row r="23" spans="1:7" x14ac:dyDescent="0.2">
      <c r="A23" s="9"/>
      <c r="B23" s="9"/>
      <c r="C23" s="10" t="s">
        <v>24</v>
      </c>
      <c r="D23" s="11">
        <v>4254.43</v>
      </c>
      <c r="E23" s="11">
        <v>5000</v>
      </c>
      <c r="F23" s="8"/>
    </row>
    <row r="24" spans="1:7" x14ac:dyDescent="0.2">
      <c r="A24" s="9"/>
      <c r="B24" s="9"/>
      <c r="C24" s="10" t="s">
        <v>41</v>
      </c>
      <c r="D24" s="11">
        <v>4072.92</v>
      </c>
      <c r="E24" s="11">
        <v>4000</v>
      </c>
      <c r="F24" s="8"/>
    </row>
    <row r="25" spans="1:7" x14ac:dyDescent="0.2">
      <c r="A25" s="9"/>
      <c r="B25" s="9"/>
      <c r="C25" s="10" t="s">
        <v>40</v>
      </c>
      <c r="D25" s="11">
        <v>59063.57</v>
      </c>
      <c r="E25" s="11">
        <v>20000</v>
      </c>
      <c r="F25" s="8"/>
    </row>
    <row r="26" spans="1:7" x14ac:dyDescent="0.2">
      <c r="A26" s="9"/>
      <c r="B26" s="9"/>
      <c r="C26" s="10" t="s">
        <v>26</v>
      </c>
      <c r="D26" s="11">
        <v>3508.85</v>
      </c>
      <c r="E26" s="11">
        <v>4000</v>
      </c>
      <c r="F26" s="8"/>
    </row>
    <row r="27" spans="1:7" x14ac:dyDescent="0.2">
      <c r="A27" s="9"/>
      <c r="B27" s="9"/>
      <c r="C27" s="10" t="s">
        <v>32</v>
      </c>
      <c r="D27" s="11">
        <v>1322.9</v>
      </c>
      <c r="E27" s="11">
        <v>2500</v>
      </c>
      <c r="F27" s="8"/>
    </row>
    <row r="28" spans="1:7" x14ac:dyDescent="0.2">
      <c r="A28" s="9"/>
      <c r="B28" s="9"/>
      <c r="C28" s="10" t="s">
        <v>33</v>
      </c>
      <c r="D28" s="11">
        <v>3929.15</v>
      </c>
      <c r="E28" s="11">
        <v>5000</v>
      </c>
      <c r="F28" s="8"/>
    </row>
    <row r="29" spans="1:7" x14ac:dyDescent="0.2">
      <c r="A29" s="9"/>
      <c r="B29" s="9"/>
      <c r="C29" s="10" t="s">
        <v>25</v>
      </c>
      <c r="D29" s="11">
        <v>21238.25</v>
      </c>
      <c r="E29" s="11">
        <v>21800</v>
      </c>
      <c r="F29" s="8"/>
    </row>
    <row r="30" spans="1:7" x14ac:dyDescent="0.2">
      <c r="A30" s="9"/>
      <c r="B30" s="9"/>
      <c r="C30" s="10" t="s">
        <v>27</v>
      </c>
      <c r="D30" s="11">
        <v>10625</v>
      </c>
      <c r="E30" s="11">
        <v>10625</v>
      </c>
      <c r="F30" s="8"/>
    </row>
    <row r="31" spans="1:7" x14ac:dyDescent="0.2">
      <c r="A31" s="9"/>
      <c r="B31" s="9"/>
      <c r="C31" s="10" t="s">
        <v>28</v>
      </c>
      <c r="D31" s="11">
        <v>478.5</v>
      </c>
      <c r="E31" s="11">
        <v>1800</v>
      </c>
      <c r="F31" s="8"/>
    </row>
    <row r="32" spans="1:7" x14ac:dyDescent="0.2">
      <c r="A32" s="9"/>
      <c r="B32" s="9"/>
      <c r="C32" s="10" t="s">
        <v>29</v>
      </c>
      <c r="D32" s="11">
        <v>600</v>
      </c>
      <c r="E32" s="11">
        <v>600</v>
      </c>
      <c r="F32" s="8"/>
    </row>
    <row r="33" spans="1:7" x14ac:dyDescent="0.2">
      <c r="A33" s="9"/>
      <c r="B33" s="9"/>
      <c r="C33" s="10" t="s">
        <v>30</v>
      </c>
      <c r="D33" s="11">
        <v>2000</v>
      </c>
      <c r="E33" s="11">
        <v>4000</v>
      </c>
      <c r="F33" s="8"/>
    </row>
    <row r="34" spans="1:7" x14ac:dyDescent="0.2">
      <c r="A34" s="9"/>
      <c r="B34" s="9"/>
      <c r="C34" s="10" t="s">
        <v>31</v>
      </c>
      <c r="D34" s="11">
        <v>0</v>
      </c>
      <c r="E34" s="11">
        <v>0</v>
      </c>
      <c r="F34" s="8"/>
    </row>
    <row r="35" spans="1:7" x14ac:dyDescent="0.2">
      <c r="A35" s="9"/>
      <c r="B35" s="12" t="s">
        <v>12</v>
      </c>
      <c r="C35" s="13"/>
      <c r="D35" s="14">
        <f>+SUM(D21:D34)</f>
        <v>262932.42000000004</v>
      </c>
      <c r="E35" s="14">
        <f>+SUM(E21:E34)</f>
        <v>231325</v>
      </c>
      <c r="F35" s="8"/>
    </row>
    <row r="36" spans="1:7" x14ac:dyDescent="0.2">
      <c r="A36" s="15" t="s">
        <v>34</v>
      </c>
      <c r="B36" s="16"/>
      <c r="C36" s="16"/>
      <c r="D36" s="17">
        <f>+D35+D20</f>
        <v>31082.420000000042</v>
      </c>
      <c r="E36" s="17">
        <f>+E20+E35</f>
        <v>25</v>
      </c>
      <c r="F36" s="8"/>
    </row>
    <row r="37" spans="1:7" x14ac:dyDescent="0.2">
      <c r="A37" s="6" t="s">
        <v>35</v>
      </c>
      <c r="B37" s="6" t="s">
        <v>2</v>
      </c>
      <c r="C37" s="6" t="s">
        <v>36</v>
      </c>
      <c r="D37" s="7">
        <v>-8939.4</v>
      </c>
      <c r="E37" s="7">
        <v>-9000</v>
      </c>
      <c r="F37" s="8"/>
    </row>
    <row r="38" spans="1:7" x14ac:dyDescent="0.2">
      <c r="A38" s="9"/>
      <c r="B38" s="12" t="s">
        <v>6</v>
      </c>
      <c r="C38" s="13"/>
      <c r="D38" s="14">
        <f>+D37</f>
        <v>-8939.4</v>
      </c>
      <c r="E38" s="14">
        <f>+E37</f>
        <v>-9000</v>
      </c>
      <c r="F38" s="8"/>
    </row>
    <row r="39" spans="1:7" x14ac:dyDescent="0.2">
      <c r="A39" s="9"/>
      <c r="B39" s="6" t="s">
        <v>7</v>
      </c>
      <c r="C39" s="6" t="s">
        <v>39</v>
      </c>
      <c r="D39" s="7">
        <v>0</v>
      </c>
      <c r="E39" s="7">
        <v>0</v>
      </c>
      <c r="F39" s="8"/>
    </row>
    <row r="40" spans="1:7" x14ac:dyDescent="0.2">
      <c r="A40" s="9"/>
      <c r="B40" s="12" t="s">
        <v>12</v>
      </c>
      <c r="C40" s="13"/>
      <c r="D40" s="14">
        <v>0</v>
      </c>
      <c r="E40" s="14">
        <v>0</v>
      </c>
    </row>
    <row r="41" spans="1:7" x14ac:dyDescent="0.2">
      <c r="A41" s="15" t="s">
        <v>37</v>
      </c>
      <c r="B41" s="16"/>
      <c r="C41" s="16"/>
      <c r="D41" s="17">
        <f>+D38+D40</f>
        <v>-8939.4</v>
      </c>
      <c r="E41" s="17">
        <f>+E38+E40</f>
        <v>-9000</v>
      </c>
    </row>
    <row r="42" spans="1:7" x14ac:dyDescent="0.2">
      <c r="A42" s="19" t="s">
        <v>38</v>
      </c>
      <c r="B42" s="20"/>
      <c r="C42" s="20"/>
      <c r="D42" s="21">
        <f>+D41+D36+D17+D12-0.6</f>
        <v>10461.300000000103</v>
      </c>
      <c r="E42" s="21">
        <f>+E41+E36+E17+E12</f>
        <v>-11475</v>
      </c>
      <c r="F42" s="8">
        <f>+F4+F13+F18</f>
        <v>4234</v>
      </c>
      <c r="G42" t="s">
        <v>4</v>
      </c>
    </row>
    <row r="43" spans="1:7" x14ac:dyDescent="0.2">
      <c r="F43" s="8"/>
    </row>
    <row r="44" spans="1:7" x14ac:dyDescent="0.2">
      <c r="F44" s="8"/>
    </row>
  </sheetData>
  <phoneticPr fontId="0" type="noConversion"/>
  <pageMargins left="0.75" right="0.75" top="1" bottom="1" header="0" footer="0"/>
  <pageSetup paperSize="9" scale="86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Version 1</vt:lpstr>
      <vt:lpstr>Version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 Hansen</dc:creator>
  <cp:lastModifiedBy>Lund</cp:lastModifiedBy>
  <cp:lastPrinted>2011-03-04T15:52:17Z</cp:lastPrinted>
  <dcterms:created xsi:type="dcterms:W3CDTF">2005-03-29T18:35:19Z</dcterms:created>
  <dcterms:modified xsi:type="dcterms:W3CDTF">2017-06-04T14:40:44Z</dcterms:modified>
</cp:coreProperties>
</file>